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Your Situation" sheetId="2" state="visible" r:id="rId2"/>
    <sheet xmlns:r="http://schemas.openxmlformats.org/officeDocument/2006/relationships" name="FiorLab Impact" sheetId="3" state="visible" r:id="rId3"/>
    <sheet xmlns:r="http://schemas.openxmlformats.org/officeDocument/2006/relationships" name="ROI Summary" sheetId="4" state="visible" r:id="rId4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5">
    <numFmt numFmtId="164" formatCode="#,##0;\(#,##0\);\-"/>
    <numFmt numFmtId="165" formatCode="#,##0&quot; hrs&quot;"/>
    <numFmt numFmtId="166" formatCode="\€#,##0;&quot;(€&quot;#,##0\);\-"/>
    <numFmt numFmtId="167" formatCode="0.0%"/>
    <numFmt numFmtId="168" formatCode="0.0"/>
  </numFmts>
  <fonts count="16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827"/>
      <sz val="16"/>
    </font>
    <font>
      <name val="Arial"/>
      <charset val="1"/>
      <family val="0"/>
      <i val="1"/>
      <color rgb="FF374151"/>
      <sz val="11"/>
    </font>
    <font>
      <name val="Arial"/>
      <charset val="1"/>
      <family val="0"/>
      <b val="1"/>
      <color rgb="FF111827"/>
      <sz val="11"/>
    </font>
    <font>
      <name val="Arial"/>
      <charset val="1"/>
      <family val="0"/>
      <color rgb="FF111827"/>
      <sz val="11"/>
    </font>
    <font>
      <name val="Arial"/>
      <charset val="1"/>
      <family val="0"/>
      <color rgb="FF0000FF"/>
      <sz val="11"/>
    </font>
    <font>
      <name val="Arial"/>
      <charset val="1"/>
      <family val="0"/>
      <color rgb="FF000000"/>
      <sz val="11"/>
    </font>
    <font>
      <name val="Arial"/>
      <charset val="1"/>
      <family val="0"/>
      <b val="1"/>
      <color rgb="FFFFFFFF"/>
      <sz val="12"/>
    </font>
    <font>
      <name val="Arial"/>
      <charset val="1"/>
      <family val="0"/>
      <i val="1"/>
      <color rgb="FF6B7280"/>
      <sz val="10"/>
    </font>
    <font>
      <name val="Arial"/>
      <family val="2"/>
      <sz val="10"/>
    </font>
    <font>
      <name val="Arial"/>
      <charset val="1"/>
      <family val="0"/>
      <b val="1"/>
      <color rgb="FF000000"/>
      <sz val="11"/>
    </font>
    <font>
      <name val="Arial"/>
      <charset val="1"/>
      <family val="0"/>
      <b val="1"/>
      <color rgb="FF047857"/>
      <sz val="18"/>
    </font>
    <font>
      <name val="Arial"/>
      <charset val="1"/>
      <family val="0"/>
      <b val="1"/>
      <color rgb="FF047857"/>
      <sz val="11"/>
    </font>
  </fonts>
  <fills count="8">
    <fill>
      <patternFill/>
    </fill>
    <fill>
      <patternFill patternType="gray125"/>
    </fill>
    <fill>
      <patternFill patternType="solid">
        <fgColor rgb="FFFFF9C4"/>
        <bgColor rgb="FFFEF3C7"/>
      </patternFill>
    </fill>
    <fill>
      <patternFill patternType="solid">
        <fgColor rgb="FF1F2937"/>
        <bgColor rgb="FF111827"/>
      </patternFill>
    </fill>
    <fill>
      <patternFill patternType="solid">
        <fgColor rgb="FFE5E7EB"/>
        <bgColor rgb="FFDBEAFE"/>
      </patternFill>
    </fill>
    <fill>
      <patternFill patternType="solid">
        <fgColor rgb="FFFEF3C7"/>
        <bgColor rgb="FFFFF9C4"/>
      </patternFill>
    </fill>
    <fill>
      <patternFill patternType="solid">
        <fgColor rgb="FFDBEAFE"/>
        <bgColor rgb="FFE5E7EB"/>
      </patternFill>
    </fill>
    <fill>
      <patternFill patternType="solid">
        <fgColor rgb="FFECFDF5"/>
        <bgColor rgb="FFFFFFFF"/>
      </patternFill>
    </fill>
  </fills>
  <borders count="2">
    <border>
      <left/>
      <right/>
      <top/>
      <bottom/>
      <diagonal/>
    </border>
    <border>
      <left style="medium">
        <color rgb="FFF59E0B"/>
      </left>
      <right style="medium">
        <color rgb="FFF59E0B"/>
      </right>
      <top style="medium">
        <color rgb="FFF59E0B"/>
      </top>
      <bottom style="medium">
        <color rgb="FFF59E0B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1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left" vertical="bottom" indent="1"/>
    </xf>
    <xf numFmtId="0" fontId="7" fillId="0" borderId="0" applyAlignment="1" pivotButton="0" quotePrefix="0" xfId="0">
      <alignment horizontal="left" vertical="bottom" indent="1"/>
    </xf>
    <xf numFmtId="0" fontId="8" fillId="0" borderId="0" applyAlignment="1" pivotButton="0" quotePrefix="0" xfId="0">
      <alignment horizontal="left" vertical="bottom" indent="1"/>
    </xf>
    <xf numFmtId="0" fontId="9" fillId="0" borderId="0" applyAlignment="1" pivotButton="0" quotePrefix="0" xfId="0">
      <alignment horizontal="left" vertical="bottom" indent="1"/>
    </xf>
    <xf numFmtId="0" fontId="7" fillId="0" borderId="0" applyAlignment="1" pivotButton="0" quotePrefix="0" xfId="0">
      <alignment horizontal="left" vertical="top" wrapText="1" indent="1"/>
    </xf>
    <xf numFmtId="0" fontId="10" fillId="3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wrapText="1"/>
    </xf>
    <xf numFmtId="164" fontId="6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 wrapText="1"/>
    </xf>
    <xf numFmtId="165" fontId="6" fillId="2" borderId="1" applyAlignment="1" pivotButton="0" quotePrefix="0" xfId="0">
      <alignment horizontal="right" vertical="center"/>
    </xf>
    <xf numFmtId="166" fontId="6" fillId="2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right" vertical="center"/>
    </xf>
    <xf numFmtId="167" fontId="6" fillId="2" borderId="1" applyAlignment="1" pivotButton="0" quotePrefix="0" xfId="0">
      <alignment horizontal="right" vertical="center"/>
    </xf>
    <xf numFmtId="0" fontId="6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166" fontId="9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/>
    </xf>
    <xf numFmtId="166" fontId="13" fillId="5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167" fontId="8" fillId="0" borderId="0" applyAlignment="1" pivotButton="0" quotePrefix="0" xfId="0">
      <alignment horizontal="right" vertical="center"/>
    </xf>
    <xf numFmtId="166" fontId="13" fillId="6" borderId="0" applyAlignment="1" pivotButton="0" quotePrefix="0" xfId="0">
      <alignment horizontal="right" vertical="center"/>
    </xf>
    <xf numFmtId="166" fontId="13" fillId="7" borderId="0" applyAlignment="1" pivotButton="0" quotePrefix="0" xfId="0">
      <alignment horizontal="right" vertical="center"/>
    </xf>
    <xf numFmtId="166" fontId="14" fillId="7" borderId="0" applyAlignment="1" pivotButton="0" quotePrefix="0" xfId="0">
      <alignment horizontal="center" vertical="center"/>
    </xf>
    <xf numFmtId="168" fontId="9" fillId="0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center" vertical="center"/>
    </xf>
    <xf numFmtId="166" fontId="13" fillId="7" borderId="0" applyAlignment="1" pivotButton="0" quotePrefix="0" xfId="0">
      <alignment horizontal="center" vertical="center"/>
    </xf>
    <xf numFmtId="164" fontId="9" fillId="0" borderId="0" applyAlignment="1" pivotButton="0" quotePrefix="0" xfId="0">
      <alignment horizontal="right" vertical="center"/>
    </xf>
    <xf numFmtId="166" fontId="13" fillId="0" borderId="0" applyAlignment="1" pivotButton="0" quotePrefix="0" xfId="0">
      <alignment horizontal="right" vertical="center"/>
    </xf>
    <xf numFmtId="0" fontId="15" fillId="7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left" vertical="bottom" indent="1"/>
    </xf>
    <xf numFmtId="0" fontId="7" fillId="0" borderId="0" applyAlignment="1" pivotButton="0" quotePrefix="0" xfId="0">
      <alignment horizontal="left" vertical="bottom" indent="1"/>
    </xf>
    <xf numFmtId="0" fontId="8" fillId="0" borderId="0" applyAlignment="1" pivotButton="0" quotePrefix="0" xfId="0">
      <alignment horizontal="left" vertical="bottom" indent="1"/>
    </xf>
    <xf numFmtId="0" fontId="9" fillId="0" borderId="0" applyAlignment="1" pivotButton="0" quotePrefix="0" xfId="0">
      <alignment horizontal="left" vertical="bottom" indent="1"/>
    </xf>
    <xf numFmtId="0" fontId="7" fillId="0" borderId="0" applyAlignment="1" pivotButton="0" quotePrefix="0" xfId="0">
      <alignment horizontal="left" vertical="top" wrapText="1" indent="1"/>
    </xf>
    <xf numFmtId="0" fontId="10" fillId="3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center" wrapText="1"/>
    </xf>
    <xf numFmtId="164" fontId="6" fillId="2" borderId="1" applyAlignment="1" pivotButton="0" quotePrefix="0" xfId="0">
      <alignment horizontal="right" vertical="center"/>
    </xf>
    <xf numFmtId="0" fontId="11" fillId="0" borderId="0" applyAlignment="1" pivotButton="0" quotePrefix="0" xfId="0">
      <alignment horizontal="left" vertical="center" wrapText="1"/>
    </xf>
    <xf numFmtId="165" fontId="6" fillId="2" borderId="1" applyAlignment="1" pivotButton="0" quotePrefix="0" xfId="0">
      <alignment horizontal="right" vertical="center"/>
    </xf>
    <xf numFmtId="166" fontId="6" fillId="2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right" vertical="center"/>
    </xf>
    <xf numFmtId="167" fontId="6" fillId="2" borderId="1" applyAlignment="1" pivotButton="0" quotePrefix="0" xfId="0">
      <alignment horizontal="right" vertical="center"/>
    </xf>
    <xf numFmtId="0" fontId="6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166" fontId="9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wrapText="1"/>
    </xf>
    <xf numFmtId="166" fontId="13" fillId="5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167" fontId="8" fillId="0" borderId="0" applyAlignment="1" pivotButton="0" quotePrefix="0" xfId="0">
      <alignment horizontal="right" vertical="center"/>
    </xf>
    <xf numFmtId="166" fontId="13" fillId="6" borderId="0" applyAlignment="1" pivotButton="0" quotePrefix="0" xfId="0">
      <alignment horizontal="right" vertical="center"/>
    </xf>
    <xf numFmtId="166" fontId="13" fillId="7" borderId="0" applyAlignment="1" pivotButton="0" quotePrefix="0" xfId="0">
      <alignment horizontal="right" vertical="center"/>
    </xf>
    <xf numFmtId="166" fontId="14" fillId="7" borderId="0" applyAlignment="1" pivotButton="0" quotePrefix="0" xfId="0">
      <alignment horizontal="center" vertical="center"/>
    </xf>
    <xf numFmtId="168" fontId="9" fillId="0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center" vertical="center"/>
    </xf>
    <xf numFmtId="166" fontId="13" fillId="7" borderId="0" applyAlignment="1" pivotButton="0" quotePrefix="0" xfId="0">
      <alignment horizontal="center" vertical="center"/>
    </xf>
    <xf numFmtId="164" fontId="9" fillId="0" borderId="0" applyAlignment="1" pivotButton="0" quotePrefix="0" xfId="0">
      <alignment horizontal="right" vertical="center"/>
    </xf>
    <xf numFmtId="166" fontId="13" fillId="0" borderId="0" applyAlignment="1" pivotButton="0" quotePrefix="0" xfId="0">
      <alignment horizontal="right" vertical="center"/>
    </xf>
    <xf numFmtId="0" fontId="15" fillId="7" borderId="0" applyAlignment="1" pivotButton="0" quotePrefix="0" xfId="0">
      <alignment horizontal="center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">
    <dxf>
      <font>
        <name val="Arial"/>
        <charset val="1"/>
        <family val="0"/>
        <b val="1"/>
        <color rgb="FFB91C1C"/>
        <sz val="18"/>
      </font>
      <fill>
        <patternFill>
          <bgColor rgb="FFFEF2F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47857"/>
      <rgbColor rgb="FFC0C0C0"/>
      <rgbColor rgb="FF808080"/>
      <rgbColor rgb="FF9999FF"/>
      <rgbColor rgb="FF993366"/>
      <rgbColor rgb="FFFFF9C4"/>
      <rgbColor rgb="FFECFDF5"/>
      <rgbColor rgb="FF660066"/>
      <rgbColor rgb="FFFF8080"/>
      <rgbColor rgb="FF0066CC"/>
      <rgbColor rgb="FFFEF2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BEAFE"/>
      <rgbColor rgb="FFE5E7EB"/>
      <rgbColor rgb="FFFEF3C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59E0B"/>
      <rgbColor rgb="FFFF6600"/>
      <rgbColor rgb="FF6B7280"/>
      <rgbColor rgb="FF969696"/>
      <rgbColor rgb="FF003366"/>
      <rgbColor rgb="FF339966"/>
      <rgbColor rgb="FF111827"/>
      <rgbColor rgb="FF333300"/>
      <rgbColor rgb="FFB91C1C"/>
      <rgbColor rgb="FF993366"/>
      <rgbColor rgb="FF374151"/>
      <rgbColor rgb="FF1F2937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FiorLab</author>
  </authors>
  <commentList>
    <comment ref="C8" authorId="0" shapeId="0">
      <text>
        <t>Industry baseline: 6–12 hours per new supplier for a manual / spreadsheet process.</t>
      </text>
    </comment>
    <comment ref="C9" authorId="0" shapeId="0">
      <text>
        <t>Assumes 1 refresh per year; regulated sectors often need 2.</t>
      </text>
    </comment>
    <comment ref="C10" authorId="0" shapeId="0">
      <text>
        <t>EU mid-market blended rate incl. employer costs. Adjust for your region.</t>
      </text>
    </comment>
    <comment ref="C13" authorId="0" shapeId="0">
      <text>
        <t>DORA Article 50: penalties up to €10M or 2% of turnover per incident for critical ICT third parties. Sector regulators (CBI, BaFin, AFM/DNB, AMF, ACPR) apply proportionate fines. Default €250,000 reflects a typical mid-market first-finding fine.</t>
      </text>
    </comment>
  </commentList>
</comments>
</file>

<file path=xl/comments/comment2.xml><?xml version="1.0" encoding="utf-8"?>
<comments xmlns="http://schemas.openxmlformats.org/spreadsheetml/2006/main">
  <authors>
    <author>FiorLab</author>
  </authors>
  <commentList>
    <comment ref="C15" authorId="0" shapeId="0">
      <text>
        <t>FiorLab automates registry verification, document parsing, and scoring — teams typically report 70–85% time saved on onboarding assessments.</t>
      </text>
    </comment>
    <comment ref="C16" authorId="0" shapeId="0">
      <text>
        <t>Continuous registry/staleness monitoring replaces manual re-checks. Typical range 50–70%.</t>
      </text>
    </comment>
    <comment ref="C19" authorId="0" shapeId="0">
      <text>
        <t>Based on audit-ready evidence chain, registry-verified records, and immutable audit trail reducing supervisory findings.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B2:C25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4" customWidth="1" style="35" min="1" max="1"/>
    <col width="90" customWidth="1" style="35" min="2" max="2"/>
    <col width="60" customWidth="1" style="35" min="3" max="3"/>
  </cols>
  <sheetData>
    <row r="2" ht="19.7" customHeight="1" s="36">
      <c r="B2" s="37" t="inlineStr">
        <is>
          <t>FiorLab ROI Calculator</t>
        </is>
      </c>
    </row>
    <row r="3" ht="15" customHeight="1" s="36">
      <c r="B3" s="38" t="inlineStr">
        <is>
          <t>Free tool for procurement &amp; TPRM teams — compare manual/spreadsheet vs FiorLab</t>
        </is>
      </c>
    </row>
    <row r="5" ht="15" customHeight="1" s="36">
      <c r="B5" s="39" t="inlineStr">
        <is>
          <t>Colour legend</t>
        </is>
      </c>
    </row>
    <row r="6" ht="15" customHeight="1" s="36">
      <c r="B6" s="40" t="inlineStr">
        <is>
          <t>Yellow cell</t>
        </is>
      </c>
      <c r="C6" s="41" t="inlineStr">
        <is>
          <t>You edit this</t>
        </is>
      </c>
    </row>
    <row r="7" ht="15" customHeight="1" s="36">
      <c r="B7" s="42" t="inlineStr">
        <is>
          <t>Blue text</t>
        </is>
      </c>
      <c r="C7" s="41" t="inlineStr">
        <is>
          <t>Pre-set assumption — you can override if needed</t>
        </is>
      </c>
    </row>
    <row r="8" ht="15" customHeight="1" s="36">
      <c r="B8" s="43" t="inlineStr">
        <is>
          <t>Black text</t>
        </is>
      </c>
      <c r="C8" s="41" t="inlineStr">
        <is>
          <t>Formula — do NOT edit</t>
        </is>
      </c>
    </row>
    <row r="11" ht="15" customHeight="1" s="36">
      <c r="B11" s="39" t="inlineStr">
        <is>
          <t>How to use — 3 steps</t>
        </is>
      </c>
    </row>
    <row r="12" ht="30" customHeight="1" s="36">
      <c r="B12" s="44" t="inlineStr">
        <is>
          <t>1) Fill in the yellow cells on the "Your Situation" tab (your supplier count, hours, rates, obligations).</t>
        </is>
      </c>
    </row>
    <row r="13" ht="30" customHeight="1" s="36">
      <c r="B13" s="44" t="inlineStr">
        <is>
          <t>2) Review the "FiorLab Impact" tab — every calculation is a formula; blue cells hold the platform assumptions you may adjust.</t>
        </is>
      </c>
    </row>
    <row r="14" ht="30" customHeight="1" s="36">
      <c r="B14" s="44" t="inlineStr">
        <is>
          <t>3) Read the "ROI Summary" tab for the headline annual savings, payback period, and 3-year TCO comparison.</t>
        </is>
      </c>
    </row>
    <row r="17" ht="15" customHeight="1" s="36">
      <c r="B17" s="39" t="inlineStr">
        <is>
          <t>What this compares</t>
        </is>
      </c>
    </row>
    <row r="18" ht="60" customHeight="1" s="36">
      <c r="B18" s="44" t="inlineStr">
        <is>
          <t>The baseline is a manual / spreadsheet-based supplier risk process — the reality for most mid-market procurement teams today. FiorLab replaces that with a scored, registry-verified, audit-ready platform. All monetary values are in EUR.</t>
        </is>
      </c>
    </row>
    <row r="21" ht="15" customHeight="1" s="36">
      <c r="B21" s="39" t="inlineStr">
        <is>
          <t>About this tool</t>
        </is>
      </c>
    </row>
    <row r="22" ht="45" customHeight="1" s="36">
      <c r="B22" s="44" t="inlineStr">
        <is>
          <t>Built by FiorLab Limited (CRO 813471, Dublin). Free to use. If it saved you time, tell us at hello@fiorlab.com — or share the tool with a colleague.</t>
        </is>
      </c>
    </row>
    <row r="25" ht="15" customHeight="1" s="36">
      <c r="B25" s="38" t="inlineStr">
        <is>
          <t>Version 1.1  ·  September 2026  ·  fiorlab.com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B2:D1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4" customWidth="1" style="35" min="1" max="1"/>
    <col width="62" customWidth="1" style="35" min="2" max="2"/>
    <col width="22" customWidth="1" style="35" min="3" max="3"/>
    <col width="38" customWidth="1" style="35" min="4" max="4"/>
  </cols>
  <sheetData>
    <row r="2" ht="19.7" customHeight="1" s="36">
      <c r="B2" s="37" t="inlineStr">
        <is>
          <t>Your Situation</t>
        </is>
      </c>
    </row>
    <row r="3" ht="15" customHeight="1" s="36">
      <c r="B3" s="38" t="inlineStr">
        <is>
          <t>Fill in the yellow cells. Defaults reflect a typical mid-market EU procurement team.</t>
        </is>
      </c>
    </row>
    <row r="5" ht="21.75" customHeight="1" s="36">
      <c r="B5" s="45" t="inlineStr">
        <is>
          <t>Input</t>
        </is>
      </c>
      <c r="C5" s="45" t="inlineStr">
        <is>
          <t>Value</t>
        </is>
      </c>
      <c r="D5" s="45" t="inlineStr">
        <is>
          <t>Notes</t>
        </is>
      </c>
    </row>
    <row r="6" ht="24" customHeight="1" s="36">
      <c r="B6" s="46" t="inlineStr">
        <is>
          <t>Number of active suppliers</t>
        </is>
      </c>
      <c r="C6" s="47" t="n">
        <v>100</v>
      </c>
      <c r="D6" s="48" t="inlineStr">
        <is>
          <t>Existing suppliers you monitor on an ongoing basis.</t>
        </is>
      </c>
    </row>
    <row r="7" ht="24" customHeight="1" s="36">
      <c r="B7" s="46" t="inlineStr">
        <is>
          <t>New suppliers onboarded per year</t>
        </is>
      </c>
      <c r="C7" s="47" t="n">
        <v>12</v>
      </c>
      <c r="D7" s="48" t="inlineStr">
        <is>
          <t>Fresh vendors requiring initial due diligence.</t>
        </is>
      </c>
    </row>
    <row r="8" ht="24" customHeight="1" s="36">
      <c r="B8" s="46" t="inlineStr">
        <is>
          <t>Hours per supplier — initial assessment (manual baseline)</t>
        </is>
      </c>
      <c r="C8" s="49" t="n">
        <v>8</v>
      </c>
      <c r="D8" s="48" t="inlineStr">
        <is>
          <t>Time to complete questionnaire, chase documents, review.</t>
        </is>
      </c>
    </row>
    <row r="9" ht="24" customHeight="1" s="36">
      <c r="B9" s="46" t="inlineStr">
        <is>
          <t>Hours per supplier per year — ongoing monitoring (manual baseline)</t>
        </is>
      </c>
      <c r="C9" s="49" t="n">
        <v>4</v>
      </c>
      <c r="D9" s="48" t="inlineStr">
        <is>
          <t>Annual re-review, refresh checks, renewals.</t>
        </is>
      </c>
    </row>
    <row r="10" ht="24" customHeight="1" s="36">
      <c r="B10" s="46" t="inlineStr">
        <is>
          <t>Average blended hourly rate (EUR)</t>
        </is>
      </c>
      <c r="C10" s="50" t="n">
        <v>75</v>
      </c>
      <c r="D10" s="48" t="inlineStr">
        <is>
          <t>Loaded cost — procurement + compliance + risk.</t>
        </is>
      </c>
    </row>
    <row r="11" ht="24" customHeight="1" s="36">
      <c r="B11" s="46" t="inlineStr">
        <is>
          <t>Current annual spend on TPRM tools (EUR)</t>
        </is>
      </c>
      <c r="C11" s="50" t="n">
        <v>0</v>
      </c>
      <c r="D11" s="48" t="inlineStr">
        <is>
          <t>Existing software licences (leave 0 if spreadsheet-only).</t>
        </is>
      </c>
    </row>
    <row r="12" ht="24" customHeight="1" s="36">
      <c r="B12" s="46" t="inlineStr">
        <is>
          <t>DORA / EBA / national outsourcing obligations? (Y/N)</t>
        </is>
      </c>
      <c r="C12" s="51" t="inlineStr">
        <is>
          <t>Y</t>
        </is>
      </c>
      <c r="D12" s="48" t="inlineStr">
        <is>
          <t>Y if you are in scope of DORA, EBA guidelines, CBI outsourcing, BaFin MaRisk, AFM/DNB or similar.</t>
        </is>
      </c>
    </row>
    <row r="13" ht="24" customHeight="1" s="36">
      <c r="B13" s="46" t="inlineStr">
        <is>
          <t>Estimated regulator fine exposure if register not audit-ready (EUR)</t>
        </is>
      </c>
      <c r="C13" s="50" t="n">
        <v>250000</v>
      </c>
      <c r="D13" s="48" t="inlineStr">
        <is>
          <t>Typical mid-market exposure. Sized down from headline maxima.</t>
        </is>
      </c>
    </row>
    <row r="14" ht="24" customHeight="1" s="36">
      <c r="B14" s="46" t="inlineStr">
        <is>
          <t>Estimated probability of supervisory review in next 24 months</t>
        </is>
      </c>
      <c r="C14" s="52" t="n">
        <v>0.3</v>
      </c>
      <c r="D14" s="48" t="inlineStr">
        <is>
          <t>Higher for regulated sectors (financial services, pharma, ICT).</t>
        </is>
      </c>
    </row>
  </sheetData>
  <dataValidations count="1">
    <dataValidation sqref="C12" showDropDown="0" showInputMessage="0" showErrorMessage="0" allowBlank="0" errorTitle="Invalid entry" error="Please enter Y or N" type="list" errorStyle="stop" operator="between">
      <formula1>"Y,N"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B2:D2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4" customWidth="1" style="35" min="1" max="1"/>
    <col width="58" customWidth="1" style="35" min="2" max="2"/>
    <col width="22" customWidth="1" style="35" min="3" max="3"/>
    <col width="42" customWidth="1" style="35" min="4" max="4"/>
  </cols>
  <sheetData>
    <row r="2" ht="19.7" customHeight="1" s="36">
      <c r="B2" s="37" t="inlineStr">
        <is>
          <t>FiorLab Impact</t>
        </is>
      </c>
    </row>
    <row r="3" ht="15" customHeight="1" s="36">
      <c r="B3" s="38" t="inlineStr">
        <is>
          <t>All values below are formulas. Blue cells are assumptions you may override.</t>
        </is>
      </c>
    </row>
    <row r="5" ht="15" customHeight="1" s="36">
      <c r="B5" s="53" t="inlineStr">
        <is>
          <t>1. Cost of the manual / spreadsheet approach</t>
        </is>
      </c>
      <c r="C5" s="54" t="n"/>
      <c r="D5" s="54" t="n"/>
    </row>
    <row r="6" ht="26.85" customHeight="1" s="36">
      <c r="B6" s="46" t="inlineStr">
        <is>
          <t>Annual manual hours (existing monitoring + new onboarding)</t>
        </is>
      </c>
      <c r="C6" s="55">
        <f>'Your Situation'!$C$6*'Your Situation'!$C$9+'Your Situation'!$C$7*'Your Situation'!$C$8</f>
        <v/>
      </c>
      <c r="D6" s="56" t="inlineStr">
        <is>
          <t>Existing suppliers × ongoing hours + new suppliers × initial hours</t>
        </is>
      </c>
    </row>
    <row r="7" ht="15" customHeight="1" s="36">
      <c r="B7" s="46" t="inlineStr">
        <is>
          <t>Annual manual labour cost</t>
        </is>
      </c>
      <c r="C7" s="57">
        <f>C6*'Your Situation'!$C$10</f>
        <v/>
      </c>
      <c r="D7" s="56" t="inlineStr">
        <is>
          <t>Hours × blended hourly rate</t>
        </is>
      </c>
    </row>
    <row r="8" ht="26.85" customHeight="1" s="36">
      <c r="B8" s="46" t="inlineStr">
        <is>
          <t>Expected annual fine exposure</t>
        </is>
      </c>
      <c r="C8" s="57">
        <f>IF(UPPER('Your Situation'!$C$12)="Y",'Your Situation'!$C$13*'Your Situation'!$C$14/2,0)</f>
        <v/>
      </c>
      <c r="D8" s="56" t="inlineStr">
        <is>
          <t>Fine exposure × probability, annualised over 24 months. Zero if not regulated.</t>
        </is>
      </c>
    </row>
    <row r="9" ht="15" customHeight="1" s="36">
      <c r="B9" s="46" t="inlineStr">
        <is>
          <t>Current TPRM tool spend</t>
        </is>
      </c>
      <c r="C9" s="57">
        <f>'Your Situation'!$C$11</f>
        <v/>
      </c>
      <c r="D9" s="56" t="inlineStr">
        <is>
          <t>From your input.</t>
        </is>
      </c>
    </row>
    <row r="10" ht="26.85" customHeight="1" s="36">
      <c r="B10" s="58" t="inlineStr">
        <is>
          <t>Total annual cost of status quo</t>
        </is>
      </c>
      <c r="C10" s="59">
        <f>C7+C8+C9</f>
        <v/>
      </c>
      <c r="D10" s="56" t="inlineStr">
        <is>
          <t>Labour + expected fine exposure + tool spend</t>
        </is>
      </c>
    </row>
    <row r="12" ht="15" customHeight="1" s="36">
      <c r="B12" s="53" t="inlineStr">
        <is>
          <t>2. Cost with FiorLab</t>
        </is>
      </c>
      <c r="C12" s="54" t="n"/>
      <c r="D12" s="54" t="n"/>
    </row>
    <row r="13" ht="15" customHeight="1" s="36">
      <c r="B13" s="46" t="inlineStr">
        <is>
          <t>Recommended FiorLab plan</t>
        </is>
      </c>
      <c r="C13" s="60">
        <f>IF('Your Situation'!$C$6&lt;=20,"Starter (Free)",IF('Your Situation'!$C$6&lt;=200,"Growth","Enterprise (Contact us)"))</f>
        <v/>
      </c>
      <c r="D13" s="56" t="inlineStr">
        <is>
          <t>Based on active supplier count. Starter free to 20; Growth to 200; Enterprise above.</t>
        </is>
      </c>
    </row>
    <row r="14" ht="39.55" customHeight="1" s="36">
      <c r="B14" s="46" t="inlineStr">
        <is>
          <t>Annual FiorLab licence cost</t>
        </is>
      </c>
      <c r="C14" s="57">
        <f>IF('Your Situation'!$C$6&lt;=20,0,IF('Your Situation'!$C$6&lt;=200,18588,36000))</f>
        <v/>
      </c>
      <c r="D14" s="56" t="inlineStr">
        <is>
          <t>Growth €1,899/mo, or €1,549/mo billed annually (€18,588/yr — used here). Enterprise indicative €36,000/yr — contact us.</t>
        </is>
      </c>
    </row>
    <row r="15" ht="15" customHeight="1" s="36">
      <c r="B15" s="46" t="inlineStr">
        <is>
          <t>Time saving on initial assessments</t>
        </is>
      </c>
      <c r="C15" s="61" t="n">
        <v>0.8</v>
      </c>
      <c r="D15" s="56" t="inlineStr">
        <is>
          <t>Blue cell — override if your baseline differs.</t>
        </is>
      </c>
    </row>
    <row r="16" ht="15" customHeight="1" s="36">
      <c r="B16" s="46" t="inlineStr">
        <is>
          <t>Time saving on ongoing monitoring</t>
        </is>
      </c>
      <c r="C16" s="61" t="n">
        <v>0.6</v>
      </c>
      <c r="D16" s="56" t="inlineStr">
        <is>
          <t>Blue cell — override if your baseline differs.</t>
        </is>
      </c>
    </row>
    <row r="17" ht="26.85" customHeight="1" s="36">
      <c r="B17" s="46" t="inlineStr">
        <is>
          <t>Residual annual labour hours (with FiorLab)</t>
        </is>
      </c>
      <c r="C17" s="55">
        <f>'Your Situation'!$C$6*'Your Situation'!$C$9*(1-C16)+'Your Situation'!$C$7*'Your Situation'!$C$8*(1-C15)</f>
        <v/>
      </c>
      <c r="D17" s="56" t="inlineStr">
        <is>
          <t>What your team still spends after automation.</t>
        </is>
      </c>
    </row>
    <row r="18" ht="15" customHeight="1" s="36">
      <c r="B18" s="46" t="inlineStr">
        <is>
          <t>Residual annual labour cost</t>
        </is>
      </c>
      <c r="C18" s="57">
        <f>C17*'Your Situation'!$C$10</f>
        <v/>
      </c>
      <c r="D18" s="56" t="inlineStr">
        <is>
          <t>Residual hours × blended rate.</t>
        </is>
      </c>
    </row>
    <row r="19" ht="26.85" customHeight="1" s="36">
      <c r="B19" s="46" t="inlineStr">
        <is>
          <t>Fine-risk reduction with FiorLab</t>
        </is>
      </c>
      <c r="C19" s="61" t="n">
        <v>0.7</v>
      </c>
      <c r="D19" s="56" t="inlineStr">
        <is>
          <t>Blue cell — override if your risk model differs.</t>
        </is>
      </c>
    </row>
    <row r="20" ht="15" customHeight="1" s="36">
      <c r="B20" s="46" t="inlineStr">
        <is>
          <t>Residual expected annual fine exposure</t>
        </is>
      </c>
      <c r="C20" s="57">
        <f>C8*(1-C19)</f>
        <v/>
      </c>
      <c r="D20" s="56" t="inlineStr">
        <is>
          <t>What still slips through.</t>
        </is>
      </c>
    </row>
    <row r="21" ht="26.85" customHeight="1" s="36">
      <c r="B21" s="58" t="inlineStr">
        <is>
          <t>Total annual cost with FiorLab</t>
        </is>
      </c>
      <c r="C21" s="62">
        <f>C14+C18+C20</f>
        <v/>
      </c>
      <c r="D21" s="56" t="inlineStr">
        <is>
          <t>Licence + residual labour + residual fine exposure</t>
        </is>
      </c>
    </row>
    <row r="23" ht="15" customHeight="1" s="36">
      <c r="B23" s="53" t="inlineStr">
        <is>
          <t>3. Delta</t>
        </is>
      </c>
      <c r="C23" s="54" t="n"/>
      <c r="D23" s="54" t="n"/>
    </row>
    <row r="24" ht="15" customHeight="1" s="36">
      <c r="B24" s="58" t="inlineStr">
        <is>
          <t>Net annual saving with FiorLab</t>
        </is>
      </c>
      <c r="C24" s="63">
        <f>C10-C21</f>
        <v/>
      </c>
    </row>
    <row r="25" ht="15" customHeight="1" s="36">
      <c r="B25" s="46" t="inlineStr">
        <is>
          <t>Hours returned to the team per year</t>
        </is>
      </c>
      <c r="C25" s="55">
        <f>C6-C17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B2:E2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4" customWidth="1" style="35" min="1" max="1"/>
    <col width="46" customWidth="1" style="35" min="2" max="2"/>
    <col width="24" customWidth="1" style="35" min="3" max="5"/>
  </cols>
  <sheetData>
    <row r="2" ht="19.7" customHeight="1" s="36">
      <c r="B2" s="37" t="inlineStr">
        <is>
          <t>ROI Summary</t>
        </is>
      </c>
    </row>
    <row r="3" ht="15" customHeight="1" s="36">
      <c r="B3" s="38" t="inlineStr">
        <is>
          <t>Headline outcome from your inputs on the "Your Situation" tab.</t>
        </is>
      </c>
    </row>
    <row r="5" ht="39.75" customHeight="1" s="36">
      <c r="B5" s="58" t="inlineStr">
        <is>
          <t>Annual net saving with FiorLab</t>
        </is>
      </c>
      <c r="C5" s="64">
        <f>'FiorLab Impact'!C24</f>
        <v/>
      </c>
    </row>
    <row r="7" ht="26.85" customHeight="1" s="36">
      <c r="B7" s="58" t="inlineStr">
        <is>
          <t>Payback period (months)</t>
        </is>
      </c>
      <c r="C7" s="65">
        <f>IF('FiorLab Impact'!C24&lt;=0,"n/a",IF('FiorLab Impact'!C14=0,0,'FiorLab Impact'!C14/('FiorLab Impact'!C24/12)))</f>
        <v/>
      </c>
      <c r="D7" s="56" t="inlineStr">
        <is>
          <t>Licence cost ÷ monthly saving</t>
        </is>
      </c>
    </row>
    <row r="8" ht="15" customHeight="1" s="36">
      <c r="B8" s="46" t="inlineStr">
        <is>
          <t>Hours returned to the team per year</t>
        </is>
      </c>
      <c r="C8" s="55">
        <f>'FiorLab Impact'!C25</f>
        <v/>
      </c>
    </row>
    <row r="9" ht="15" customHeight="1" s="36">
      <c r="B9" s="46" t="inlineStr">
        <is>
          <t>Recommended plan</t>
        </is>
      </c>
      <c r="C9" s="60">
        <f>'FiorLab Impact'!C13</f>
        <v/>
      </c>
    </row>
    <row r="11" ht="15" customHeight="1" s="36">
      <c r="B11" s="53" t="inlineStr">
        <is>
          <t>Three-year total cost of ownership</t>
        </is>
      </c>
      <c r="C11" s="54" t="n"/>
      <c r="D11" s="54" t="n"/>
      <c r="E11" s="54" t="n"/>
    </row>
    <row r="12" ht="15" customHeight="1" s="36">
      <c r="B12" s="66" t="inlineStr">
        <is>
          <t>Scenario</t>
        </is>
      </c>
      <c r="C12" s="66" t="inlineStr">
        <is>
          <t>Year 1</t>
        </is>
      </c>
      <c r="D12" s="66" t="inlineStr">
        <is>
          <t>Year 2</t>
        </is>
      </c>
      <c r="E12" s="66" t="inlineStr">
        <is>
          <t>Year 3</t>
        </is>
      </c>
    </row>
    <row r="13" ht="15" customHeight="1" s="36">
      <c r="B13" s="46" t="inlineStr">
        <is>
          <t>Manual / spreadsheet</t>
        </is>
      </c>
      <c r="C13" s="57">
        <f>'FiorLab Impact'!C10</f>
        <v/>
      </c>
      <c r="D13" s="57">
        <f>'FiorLab Impact'!C10</f>
        <v/>
      </c>
      <c r="E13" s="57">
        <f>'FiorLab Impact'!C10</f>
        <v/>
      </c>
    </row>
    <row r="14" ht="15" customHeight="1" s="36">
      <c r="B14" s="46" t="inlineStr">
        <is>
          <t>FiorLab</t>
        </is>
      </c>
      <c r="C14" s="57">
        <f>'FiorLab Impact'!C21</f>
        <v/>
      </c>
      <c r="D14" s="57">
        <f>'FiorLab Impact'!C21</f>
        <v/>
      </c>
      <c r="E14" s="57">
        <f>'FiorLab Impact'!C21</f>
        <v/>
      </c>
    </row>
    <row r="15" ht="15" customHeight="1" s="36">
      <c r="B15" s="58" t="inlineStr">
        <is>
          <t>Delta (annual saving)</t>
        </is>
      </c>
      <c r="C15" s="63">
        <f>C13-C14</f>
        <v/>
      </c>
      <c r="D15" s="63">
        <f>D13-D14</f>
        <v/>
      </c>
      <c r="E15" s="63">
        <f>E13-E14</f>
        <v/>
      </c>
    </row>
    <row r="16" ht="15" customHeight="1" s="36">
      <c r="B16" s="58" t="inlineStr">
        <is>
          <t>3-year total delta</t>
        </is>
      </c>
      <c r="C16" s="67">
        <f>SUM(C15:E15)</f>
        <v/>
      </c>
    </row>
    <row r="18" ht="15" customHeight="1" s="36">
      <c r="B18" s="53" t="inlineStr">
        <is>
          <t>Break-even sensitivity — net annual saving by supplier count</t>
        </is>
      </c>
      <c r="C18" s="54" t="n"/>
      <c r="D18" s="54" t="n"/>
      <c r="E18" s="54" t="n"/>
    </row>
    <row r="19" ht="15" customHeight="1" s="36">
      <c r="B19" s="66" t="inlineStr">
        <is>
          <t>Suppliers</t>
        </is>
      </c>
      <c r="C19" s="66" t="inlineStr">
        <is>
          <t>Manual annual cost</t>
        </is>
      </c>
      <c r="D19" s="66" t="inlineStr">
        <is>
          <t>FiorLab annual cost</t>
        </is>
      </c>
      <c r="E19" s="66" t="inlineStr">
        <is>
          <t>Net saving</t>
        </is>
      </c>
    </row>
    <row r="20" ht="15" customHeight="1" s="36">
      <c r="B20" s="68" t="n">
        <v>10</v>
      </c>
      <c r="C20" s="57">
        <f>B20*'Your Situation'!$C$9*'Your Situation'!$C$10+'Your Situation'!$C$7*'Your Situation'!$C$8*'Your Situation'!$C$10+IF(UPPER('Your Situation'!$C$12)="Y",'Your Situation'!$C$13*'Your Situation'!$C$14/2,0)+'Your Situation'!$C$11</f>
        <v/>
      </c>
      <c r="D20" s="57">
        <f>IF(B20&lt;=20,0,IF(B20&lt;=200,18588,36000))+B20*'Your Situation'!$C$9*(1-'FiorLab Impact'!$C$16)*'Your Situation'!$C$10+'Your Situation'!$C$7*'Your Situation'!$C$8*(1-'FiorLab Impact'!$C$15)*'Your Situation'!$C$10+IF(UPPER('Your Situation'!$C$12)="Y",'Your Situation'!$C$13*'Your Situation'!$C$14/2,0)*(1-'FiorLab Impact'!$C$19)</f>
        <v/>
      </c>
      <c r="E20" s="69">
        <f>C20-D20</f>
        <v/>
      </c>
    </row>
    <row r="21" ht="15" customHeight="1" s="36">
      <c r="B21" s="68" t="n">
        <v>25</v>
      </c>
      <c r="C21" s="57">
        <f>B21*'Your Situation'!$C$9*'Your Situation'!$C$10+'Your Situation'!$C$7*'Your Situation'!$C$8*'Your Situation'!$C$10+IF(UPPER('Your Situation'!$C$12)="Y",'Your Situation'!$C$13*'Your Situation'!$C$14/2,0)+'Your Situation'!$C$11</f>
        <v/>
      </c>
      <c r="D21" s="57">
        <f>IF(B21&lt;=20,0,IF(B21&lt;=200,18588,36000))+B21*'Your Situation'!$C$9*(1-'FiorLab Impact'!$C$16)*'Your Situation'!$C$10+'Your Situation'!$C$7*'Your Situation'!$C$8*(1-'FiorLab Impact'!$C$15)*'Your Situation'!$C$10+IF(UPPER('Your Situation'!$C$12)="Y",'Your Situation'!$C$13*'Your Situation'!$C$14/2,0)*(1-'FiorLab Impact'!$C$19)</f>
        <v/>
      </c>
      <c r="E21" s="69">
        <f>C21-D21</f>
        <v/>
      </c>
    </row>
    <row r="22" ht="15" customHeight="1" s="36">
      <c r="B22" s="68" t="n">
        <v>50</v>
      </c>
      <c r="C22" s="57">
        <f>B22*'Your Situation'!$C$9*'Your Situation'!$C$10+'Your Situation'!$C$7*'Your Situation'!$C$8*'Your Situation'!$C$10+IF(UPPER('Your Situation'!$C$12)="Y",'Your Situation'!$C$13*'Your Situation'!$C$14/2,0)+'Your Situation'!$C$11</f>
        <v/>
      </c>
      <c r="D22" s="57">
        <f>IF(B22&lt;=20,0,IF(B22&lt;=200,18588,36000))+B22*'Your Situation'!$C$9*(1-'FiorLab Impact'!$C$16)*'Your Situation'!$C$10+'Your Situation'!$C$7*'Your Situation'!$C$8*(1-'FiorLab Impact'!$C$15)*'Your Situation'!$C$10+IF(UPPER('Your Situation'!$C$12)="Y",'Your Situation'!$C$13*'Your Situation'!$C$14/2,0)*(1-'FiorLab Impact'!$C$19)</f>
        <v/>
      </c>
      <c r="E22" s="69">
        <f>C22-D22</f>
        <v/>
      </c>
    </row>
    <row r="23" ht="15" customHeight="1" s="36">
      <c r="B23" s="68" t="n">
        <v>100</v>
      </c>
      <c r="C23" s="57">
        <f>B23*'Your Situation'!$C$9*'Your Situation'!$C$10+'Your Situation'!$C$7*'Your Situation'!$C$8*'Your Situation'!$C$10+IF(UPPER('Your Situation'!$C$12)="Y",'Your Situation'!$C$13*'Your Situation'!$C$14/2,0)+'Your Situation'!$C$11</f>
        <v/>
      </c>
      <c r="D23" s="57">
        <f>IF(B23&lt;=20,0,IF(B23&lt;=200,18588,36000))+B23*'Your Situation'!$C$9*(1-'FiorLab Impact'!$C$16)*'Your Situation'!$C$10+'Your Situation'!$C$7*'Your Situation'!$C$8*(1-'FiorLab Impact'!$C$15)*'Your Situation'!$C$10+IF(UPPER('Your Situation'!$C$12)="Y",'Your Situation'!$C$13*'Your Situation'!$C$14/2,0)*(1-'FiorLab Impact'!$C$19)</f>
        <v/>
      </c>
      <c r="E23" s="69">
        <f>C23-D23</f>
        <v/>
      </c>
    </row>
    <row r="24" ht="15" customHeight="1" s="36">
      <c r="B24" s="68" t="n">
        <v>250</v>
      </c>
      <c r="C24" s="57">
        <f>B24*'Your Situation'!$C$9*'Your Situation'!$C$10+'Your Situation'!$C$7*'Your Situation'!$C$8*'Your Situation'!$C$10+IF(UPPER('Your Situation'!$C$12)="Y",'Your Situation'!$C$13*'Your Situation'!$C$14/2,0)+'Your Situation'!$C$11</f>
        <v/>
      </c>
      <c r="D24" s="57">
        <f>IF(B24&lt;=20,0,IF(B24&lt;=200,18588,36000))+B24*'Your Situation'!$C$9*(1-'FiorLab Impact'!$C$16)*'Your Situation'!$C$10+'Your Situation'!$C$7*'Your Situation'!$C$8*(1-'FiorLab Impact'!$C$15)*'Your Situation'!$C$10+IF(UPPER('Your Situation'!$C$12)="Y",'Your Situation'!$C$13*'Your Situation'!$C$14/2,0)*(1-'FiorLab Impact'!$C$19)</f>
        <v/>
      </c>
      <c r="E24" s="69">
        <f>C24-D24</f>
        <v/>
      </c>
    </row>
    <row r="26" ht="33.75" customHeight="1" s="36">
      <c r="B26" s="70" t="inlineStr">
        <is>
          <t>Ready to see the platform? app.fiorlab.com/register  ·  free Starter plan up to 20 suppliers  ·  Questions? hello@fiorlab.com</t>
        </is>
      </c>
    </row>
  </sheetData>
  <mergeCells count="3">
    <mergeCell ref="C16:E16"/>
    <mergeCell ref="B26:E26"/>
    <mergeCell ref="C5:E5"/>
  </mergeCells>
  <conditionalFormatting sqref="C5">
    <cfRule type="cellIs" rank="0" priority="2" equalAverage="0" operator="lessThan" aboveAverage="0" dxfId="0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2026-07-22T08:53:39Z</dcterms:created>
  <dcterms:modified xmlns:dcterms="http://purl.org/dc/terms/" xmlns:xsi="http://www.w3.org/2001/XMLSchema-instance" xsi:type="dcterms:W3CDTF">2026-09-09T17:58:50Z</dcterms:modified>
  <cp:revision>0</cp:revision>
</cp:coreProperties>
</file>