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Your Situation" sheetId="2" state="visible" r:id="rId4"/>
    <sheet name="FiorLab Impact" sheetId="3" state="visible" r:id="rId5"/>
    <sheet name="ROI Summary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FiorLab</author>
  </authors>
  <commentList>
    <comment ref="C8" authorId="0">
      <text>
        <r>
          <rPr>
            <sz val="10"/>
            <rFont val="Arial"/>
            <family val="2"/>
          </rPr>
          <t xml:space="preserve">Industry baseline: 6–12 hours per new supplier for a manual / spreadsheet process.</t>
        </r>
      </text>
    </comment>
    <comment ref="C9" authorId="0">
      <text>
        <r>
          <rPr>
            <sz val="10"/>
            <rFont val="Arial"/>
            <family val="2"/>
          </rPr>
          <t xml:space="preserve">Assumes 1 refresh per year; regulated sectors often need 2.</t>
        </r>
      </text>
    </comment>
    <comment ref="C10" authorId="0">
      <text>
        <r>
          <rPr>
            <sz val="10"/>
            <rFont val="Arial"/>
            <family val="2"/>
          </rPr>
          <t xml:space="preserve">EU mid-market blended rate incl. employer costs. Adjust for your region.</t>
        </r>
      </text>
    </comment>
    <comment ref="C13" authorId="0">
      <text>
        <r>
          <rPr>
            <sz val="10"/>
            <rFont val="Arial"/>
            <family val="2"/>
          </rPr>
          <t xml:space="preserve">DORA Article 50: penalties up to €10M or 2% of turnover per incident for critical ICT third parties. Sector regulators (CBI, BaFin, AFM/DNB, AMF, ACPR) apply proportionate fines. Default €250,000 reflects a typical mid-market first-finding fine.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FiorLab</author>
  </authors>
  <commentList>
    <comment ref="C15" authorId="0">
      <text>
        <r>
          <rPr>
            <sz val="10"/>
            <rFont val="Arial"/>
            <family val="2"/>
          </rPr>
          <t xml:space="preserve">FiorLab automates registry verification, document parsing, and scoring — teams typically report 70–85% time saved on onboarding assessments.</t>
        </r>
      </text>
    </comment>
    <comment ref="C16" authorId="0">
      <text>
        <r>
          <rPr>
            <sz val="10"/>
            <rFont val="Arial"/>
            <family val="2"/>
          </rPr>
          <t xml:space="preserve">Continuous registry/staleness monitoring replaces manual re-checks. Typical range 50–70%.</t>
        </r>
      </text>
    </comment>
    <comment ref="C19" authorId="0">
      <text>
        <r>
          <rPr>
            <sz val="10"/>
            <rFont val="Arial"/>
            <family val="2"/>
          </rPr>
          <t xml:space="preserve">Based on audit-ready evidence chain, registry-verified records, and immutable audit trail reducing supervisory findings.</t>
        </r>
      </text>
    </comment>
  </commentList>
</comments>
</file>

<file path=xl/sharedStrings.xml><?xml version="1.0" encoding="utf-8"?>
<sst xmlns="http://schemas.openxmlformats.org/spreadsheetml/2006/main" count="99" uniqueCount="97">
  <si>
    <t xml:space="preserve">FiorLab ROI Calculator</t>
  </si>
  <si>
    <t xml:space="preserve">Free tool for procurement &amp; TPRM teams — compare manual/spreadsheet vs FiorLab</t>
  </si>
  <si>
    <t xml:space="preserve">Colour legend</t>
  </si>
  <si>
    <t xml:space="preserve">Yellow cell</t>
  </si>
  <si>
    <t xml:space="preserve">You edit this</t>
  </si>
  <si>
    <t xml:space="preserve">Blue text</t>
  </si>
  <si>
    <t xml:space="preserve">Pre-set assumption — you can override if needed</t>
  </si>
  <si>
    <t xml:space="preserve">Black text</t>
  </si>
  <si>
    <t xml:space="preserve">Formula — do NOT edit</t>
  </si>
  <si>
    <t xml:space="preserve">How to use — 3 steps</t>
  </si>
  <si>
    <t xml:space="preserve">1) Fill in the yellow cells on the "Your Situation" tab (your supplier count, hours, rates, obligations).</t>
  </si>
  <si>
    <t xml:space="preserve">2) Review the "FiorLab Impact" tab — every calculation is a formula; blue cells hold the platform assumptions you may adjust.</t>
  </si>
  <si>
    <t xml:space="preserve">3) Read the "ROI Summary" tab for the headline annual savings, payback period, and 3-year TCO comparison.</t>
  </si>
  <si>
    <t xml:space="preserve">What this compares</t>
  </si>
  <si>
    <t xml:space="preserve">The baseline is a manual / spreadsheet-based supplier risk process — the reality for most mid-market procurement teams today. FiorLab replaces that with a scored, registry-verified, audit-ready platform. All monetary values are in EUR.</t>
  </si>
  <si>
    <t xml:space="preserve">About this tool</t>
  </si>
  <si>
    <t xml:space="preserve">Built by FiorLab Limited (CRO 813471, Dublin). Free to use. Support our work with a donation: fiorlab.com/donate — or share the tool with a colleague.</t>
  </si>
  <si>
    <t xml:space="preserve">Version 1.0  ·  July 2026  ·  fiorlab.com</t>
  </si>
  <si>
    <t xml:space="preserve">Your Situation</t>
  </si>
  <si>
    <t xml:space="preserve">Fill in the yellow cells. Defaults reflect a typical mid-market EU procurement team.</t>
  </si>
  <si>
    <t xml:space="preserve">Input</t>
  </si>
  <si>
    <t xml:space="preserve">Value</t>
  </si>
  <si>
    <t xml:space="preserve">Notes</t>
  </si>
  <si>
    <t xml:space="preserve">Number of active suppliers</t>
  </si>
  <si>
    <t xml:space="preserve">Existing suppliers you monitor on an ongoing basis.</t>
  </si>
  <si>
    <t xml:space="preserve">New suppliers onboarded per year</t>
  </si>
  <si>
    <t xml:space="preserve">Fresh vendors requiring initial due diligence.</t>
  </si>
  <si>
    <t xml:space="preserve">Hours per supplier — initial assessment (manual baseline)</t>
  </si>
  <si>
    <t xml:space="preserve">Time to complete questionnaire, chase documents, review.</t>
  </si>
  <si>
    <t xml:space="preserve">Hours per supplier per year — ongoing monitoring (manual baseline)</t>
  </si>
  <si>
    <t xml:space="preserve">Annual re-review, refresh checks, renewals.</t>
  </si>
  <si>
    <t xml:space="preserve">Average blended hourly rate (EUR)</t>
  </si>
  <si>
    <t xml:space="preserve">Loaded cost — procurement + compliance + risk.</t>
  </si>
  <si>
    <t xml:space="preserve">Current annual spend on TPRM tools (EUR)</t>
  </si>
  <si>
    <t xml:space="preserve">Existing software licences (leave 0 if spreadsheet-only).</t>
  </si>
  <si>
    <t xml:space="preserve">DORA / EBA / national outsourcing obligations? (Y/N)</t>
  </si>
  <si>
    <t xml:space="preserve">Y</t>
  </si>
  <si>
    <t xml:space="preserve">Y if you are in scope of DORA, EBA guidelines, CBI outsourcing, BaFin MaRisk, AFM/DNB or similar.</t>
  </si>
  <si>
    <t xml:space="preserve">Estimated regulator fine exposure if register not audit-ready (EUR)</t>
  </si>
  <si>
    <t xml:space="preserve">Typical mid-market exposure. Sized down from headline maxima.</t>
  </si>
  <si>
    <t xml:space="preserve">Estimated probability of supervisory review in next 24 months</t>
  </si>
  <si>
    <t xml:space="preserve">Higher for regulated sectors (financial services, pharma, ICT).</t>
  </si>
  <si>
    <t xml:space="preserve">FiorLab Impact</t>
  </si>
  <si>
    <t xml:space="preserve">All values below are formulas. Blue cells are assumptions you may override.</t>
  </si>
  <si>
    <t xml:space="preserve">1. Cost of the manual / spreadsheet approach</t>
  </si>
  <si>
    <t xml:space="preserve">Annual manual hours (existing monitoring + new onboarding)</t>
  </si>
  <si>
    <t xml:space="preserve">Existing suppliers × ongoing hours + new suppliers × initial hours</t>
  </si>
  <si>
    <t xml:space="preserve">Annual manual labour cost</t>
  </si>
  <si>
    <t xml:space="preserve">Hours × blended hourly rate</t>
  </si>
  <si>
    <t xml:space="preserve">Expected annual fine exposure</t>
  </si>
  <si>
    <t xml:space="preserve">Fine exposure × probability, annualised over 24 months. Zero if not regulated.</t>
  </si>
  <si>
    <t xml:space="preserve">Current TPRM tool spend</t>
  </si>
  <si>
    <t xml:space="preserve">From your input.</t>
  </si>
  <si>
    <t xml:space="preserve">Total annual cost of status quo</t>
  </si>
  <si>
    <t xml:space="preserve">Labour + expected fine exposure + tool spend</t>
  </si>
  <si>
    <t xml:space="preserve">2. Cost with FiorLab</t>
  </si>
  <si>
    <t xml:space="preserve">Recommended FiorLab plan</t>
  </si>
  <si>
    <t xml:space="preserve">Based on active supplier count.</t>
  </si>
  <si>
    <t xml:space="preserve">Annual FiorLab licence cost</t>
  </si>
  <si>
    <t xml:space="preserve">Growth €329/mo, Professional €649/mo (annual billing). Enterprise indicative €24,000/yr — contact us.</t>
  </si>
  <si>
    <t xml:space="preserve">Time saving on initial assessments</t>
  </si>
  <si>
    <t xml:space="preserve">Blue cell — override if your baseline differs.</t>
  </si>
  <si>
    <t xml:space="preserve">Time saving on ongoing monitoring</t>
  </si>
  <si>
    <t xml:space="preserve">Residual annual labour hours (with FiorLab)</t>
  </si>
  <si>
    <t xml:space="preserve">What your team still spends after automation.</t>
  </si>
  <si>
    <t xml:space="preserve">Residual annual labour cost</t>
  </si>
  <si>
    <t xml:space="preserve">Residual hours × blended rate.</t>
  </si>
  <si>
    <t xml:space="preserve">Fine-risk reduction with FiorLab</t>
  </si>
  <si>
    <t xml:space="preserve">Blue cell — override if your risk model differs.</t>
  </si>
  <si>
    <t xml:space="preserve">Residual expected annual fine exposure</t>
  </si>
  <si>
    <t xml:space="preserve">What still slips through.</t>
  </si>
  <si>
    <t xml:space="preserve">Total annual cost with FiorLab</t>
  </si>
  <si>
    <t xml:space="preserve">Licence + residual labour + residual fine exposure</t>
  </si>
  <si>
    <t xml:space="preserve">3. Delta</t>
  </si>
  <si>
    <t xml:space="preserve">Net annual saving with FiorLab</t>
  </si>
  <si>
    <t xml:space="preserve">Hours returned to the team per year</t>
  </si>
  <si>
    <t xml:space="preserve">ROI Summary</t>
  </si>
  <si>
    <t xml:space="preserve">Headline outcome from your inputs on the "Your Situation" tab.</t>
  </si>
  <si>
    <t xml:space="preserve">Annual net saving with FiorLab</t>
  </si>
  <si>
    <t xml:space="preserve">Payback period (months)</t>
  </si>
  <si>
    <t xml:space="preserve">Licence cost ÷ monthly saving</t>
  </si>
  <si>
    <t xml:space="preserve">Recommended plan</t>
  </si>
  <si>
    <t xml:space="preserve">Three-year total cost of ownership</t>
  </si>
  <si>
    <t xml:space="preserve">Scenario</t>
  </si>
  <si>
    <t xml:space="preserve">Year 1</t>
  </si>
  <si>
    <t xml:space="preserve">Year 2</t>
  </si>
  <si>
    <t xml:space="preserve">Year 3</t>
  </si>
  <si>
    <t xml:space="preserve">Manual / spreadsheet</t>
  </si>
  <si>
    <t xml:space="preserve">FiorLab</t>
  </si>
  <si>
    <t xml:space="preserve">Delta (annual saving)</t>
  </si>
  <si>
    <t xml:space="preserve">3-year total delta</t>
  </si>
  <si>
    <t xml:space="preserve">Break-even sensitivity — net annual saving by supplier count</t>
  </si>
  <si>
    <t xml:space="preserve">Suppliers</t>
  </si>
  <si>
    <t xml:space="preserve">Manual annual cost</t>
  </si>
  <si>
    <t xml:space="preserve">FiorLab annual cost</t>
  </si>
  <si>
    <t xml:space="preserve">Net saving</t>
  </si>
  <si>
    <t xml:space="preserve">Ready to see the platform? fiorlab.com/register  ·  free Starter plan up to 5 suppliers  ·  Questions? hello@fiorlab.com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</si>
</sst>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;\(#,##0\);\-"/>
    <numFmt numFmtId="166" formatCode="#,##0&quot; hrs&quot;"/>
    <numFmt numFmtId="167" formatCode="\€#,##0;&quot;(€&quot;#,##0\);\-"/>
    <numFmt numFmtId="168" formatCode="0.0%"/>
    <numFmt numFmtId="169" formatCode="0.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11827"/>
      <name val="Arial"/>
      <family val="0"/>
      <charset val="1"/>
    </font>
    <font>
      <i val="true"/>
      <sz val="11"/>
      <color rgb="FF374151"/>
      <name val="Arial"/>
      <family val="0"/>
      <charset val="1"/>
    </font>
    <font>
      <b val="true"/>
      <sz val="11"/>
      <color rgb="FF111827"/>
      <name val="Arial"/>
      <family val="0"/>
      <charset val="1"/>
    </font>
    <font>
      <sz val="11"/>
      <color rgb="FF111827"/>
      <name val="Arial"/>
      <family val="0"/>
      <charset val="1"/>
    </font>
    <font>
      <sz val="11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10"/>
      <color rgb="FF6B7280"/>
      <name val="Arial"/>
      <family val="0"/>
      <charset val="1"/>
    </font>
    <font>
      <sz val="10"/>
      <name val="Arial"/>
      <family val="2"/>
    </font>
    <font>
      <b val="true"/>
      <sz val="11"/>
      <color rgb="FF000000"/>
      <name val="Arial"/>
      <family val="0"/>
      <charset val="1"/>
    </font>
    <font>
      <b val="true"/>
      <sz val="18"/>
      <color rgb="FF047857"/>
      <name val="Arial"/>
      <family val="0"/>
      <charset val="1"/>
    </font>
    <font>
      <b val="true"/>
      <sz val="11"/>
      <color rgb="FF047857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9C4"/>
        <bgColor rgb="FFFEF3C7"/>
      </patternFill>
    </fill>
    <fill>
      <patternFill patternType="solid">
        <fgColor rgb="FF1F2937"/>
        <bgColor rgb="FF111827"/>
      </patternFill>
    </fill>
    <fill>
      <patternFill patternType="solid">
        <fgColor rgb="FFE5E7EB"/>
        <bgColor rgb="FFDBEAFE"/>
      </patternFill>
    </fill>
    <fill>
      <patternFill patternType="solid">
        <fgColor rgb="FFFEF3C7"/>
        <bgColor rgb="FFFFF9C4"/>
      </patternFill>
    </fill>
    <fill>
      <patternFill patternType="solid">
        <fgColor rgb="FFDBEAFE"/>
        <bgColor rgb="FFE5E7EB"/>
      </patternFill>
    </fill>
    <fill>
      <patternFill patternType="solid">
        <fgColor rgb="FFECFDF5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1" shrinkToFit="false"/>
      <protection locked="true" hidden="false"/>
    </xf>
    <xf numFmtId="164" fontId="10" fillId="3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13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3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3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4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3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0"/>
        <b val="1"/>
        <color rgb="FFB91C1C"/>
        <sz val="18"/>
      </font>
      <fill>
        <patternFill>
          <bgColor rgb="FFFEF2F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47857"/>
      <rgbColor rgb="FFC0C0C0"/>
      <rgbColor rgb="FF808080"/>
      <rgbColor rgb="FF9999FF"/>
      <rgbColor rgb="FF993366"/>
      <rgbColor rgb="FFFFF9C4"/>
      <rgbColor rgb="FFECFDF5"/>
      <rgbColor rgb="FF660066"/>
      <rgbColor rgb="FFFF8080"/>
      <rgbColor rgb="FF0066CC"/>
      <rgbColor rgb="FFFEF2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AFE"/>
      <rgbColor rgb="FFE5E7EB"/>
      <rgbColor rgb="FFFEF3C7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59E0B"/>
      <rgbColor rgb="FFFF6600"/>
      <rgbColor rgb="FF6B7280"/>
      <rgbColor rgb="FF969696"/>
      <rgbColor rgb="FF003366"/>
      <rgbColor rgb="FF339966"/>
      <rgbColor rgb="FF111827"/>
      <rgbColor rgb="FF333300"/>
      <rgbColor rgb="FFB91C1C"/>
      <rgbColor rgb="FF993366"/>
      <rgbColor rgb="FF374151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90"/>
    <col collapsed="false" customWidth="true" hidden="false" outlineLevel="0" max="3" min="3" style="0" width="60"/>
  </cols>
  <sheetData>
    <row r="2" customFormat="false" ht="19.7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</row>
    <row r="6" customFormat="false" ht="15" hidden="false" customHeight="false" outlineLevel="0" collapsed="false">
      <c r="B6" s="4" t="s">
        <v>3</v>
      </c>
      <c r="C6" s="5" t="s">
        <v>4</v>
      </c>
    </row>
    <row r="7" customFormat="false" ht="15" hidden="false" customHeight="false" outlineLevel="0" collapsed="false">
      <c r="B7" s="6" t="s">
        <v>5</v>
      </c>
      <c r="C7" s="5" t="s">
        <v>6</v>
      </c>
    </row>
    <row r="8" customFormat="false" ht="15" hidden="false" customHeight="false" outlineLevel="0" collapsed="false">
      <c r="B8" s="7" t="s">
        <v>7</v>
      </c>
      <c r="C8" s="5" t="s">
        <v>8</v>
      </c>
    </row>
    <row r="11" customFormat="false" ht="15" hidden="false" customHeight="false" outlineLevel="0" collapsed="false">
      <c r="B11" s="3" t="s">
        <v>9</v>
      </c>
    </row>
    <row r="12" customFormat="false" ht="30" hidden="false" customHeight="true" outlineLevel="0" collapsed="false">
      <c r="B12" s="8" t="s">
        <v>10</v>
      </c>
    </row>
    <row r="13" customFormat="false" ht="30" hidden="false" customHeight="true" outlineLevel="0" collapsed="false">
      <c r="B13" s="8" t="s">
        <v>11</v>
      </c>
    </row>
    <row r="14" customFormat="false" ht="30" hidden="false" customHeight="true" outlineLevel="0" collapsed="false">
      <c r="B14" s="8" t="s">
        <v>12</v>
      </c>
    </row>
    <row r="17" customFormat="false" ht="15" hidden="false" customHeight="false" outlineLevel="0" collapsed="false">
      <c r="B17" s="3" t="s">
        <v>13</v>
      </c>
    </row>
    <row r="18" customFormat="false" ht="60" hidden="false" customHeight="true" outlineLevel="0" collapsed="false">
      <c r="B18" s="8" t="s">
        <v>14</v>
      </c>
    </row>
    <row r="21" customFormat="false" ht="15" hidden="false" customHeight="false" outlineLevel="0" collapsed="false">
      <c r="B21" s="3" t="s">
        <v>15</v>
      </c>
    </row>
    <row r="22" customFormat="false" ht="45" hidden="false" customHeight="true" outlineLevel="0" collapsed="false">
      <c r="B22" s="8" t="s">
        <v>16</v>
      </c>
    </row>
    <row r="25" customFormat="false" ht="15" hidden="false" customHeight="false" outlineLevel="0" collapsed="false">
      <c r="B25" s="2" t="s">
        <v>17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62"/>
    <col collapsed="false" customWidth="true" hidden="false" outlineLevel="0" max="3" min="3" style="0" width="22"/>
    <col collapsed="false" customWidth="true" hidden="false" outlineLevel="0" max="4" min="4" style="0" width="38"/>
  </cols>
  <sheetData>
    <row r="2" customFormat="false" ht="19.7" hidden="false" customHeight="false" outlineLevel="0" collapsed="false">
      <c r="B2" s="1" t="s">
        <v>18</v>
      </c>
    </row>
    <row r="3" customFormat="false" ht="15" hidden="false" customHeight="false" outlineLevel="0" collapsed="false">
      <c r="B3" s="2" t="s">
        <v>19</v>
      </c>
    </row>
    <row r="5" customFormat="false" ht="21.75" hidden="false" customHeight="true" outlineLevel="0" collapsed="false">
      <c r="B5" s="9" t="s">
        <v>20</v>
      </c>
      <c r="C5" s="9" t="s">
        <v>21</v>
      </c>
      <c r="D5" s="9" t="s">
        <v>22</v>
      </c>
    </row>
    <row r="6" customFormat="false" ht="24" hidden="false" customHeight="true" outlineLevel="0" collapsed="false">
      <c r="B6" s="10" t="s">
        <v>23</v>
      </c>
      <c r="C6" s="11" t="n">
        <v>25</v>
      </c>
      <c r="D6" s="12" t="s">
        <v>24</v>
      </c>
    </row>
    <row r="7" customFormat="false" ht="24" hidden="false" customHeight="true" outlineLevel="0" collapsed="false">
      <c r="B7" s="10" t="s">
        <v>25</v>
      </c>
      <c r="C7" s="11" t="n">
        <v>12</v>
      </c>
      <c r="D7" s="12" t="s">
        <v>26</v>
      </c>
    </row>
    <row r="8" customFormat="false" ht="24" hidden="false" customHeight="true" outlineLevel="0" collapsed="false">
      <c r="B8" s="10" t="s">
        <v>27</v>
      </c>
      <c r="C8" s="13" t="n">
        <v>8</v>
      </c>
      <c r="D8" s="12" t="s">
        <v>28</v>
      </c>
    </row>
    <row r="9" customFormat="false" ht="24" hidden="false" customHeight="true" outlineLevel="0" collapsed="false">
      <c r="B9" s="10" t="s">
        <v>29</v>
      </c>
      <c r="C9" s="13" t="n">
        <v>4</v>
      </c>
      <c r="D9" s="12" t="s">
        <v>30</v>
      </c>
    </row>
    <row r="10" customFormat="false" ht="24" hidden="false" customHeight="true" outlineLevel="0" collapsed="false">
      <c r="B10" s="10" t="s">
        <v>31</v>
      </c>
      <c r="C10" s="14" t="n">
        <v>75</v>
      </c>
      <c r="D10" s="12" t="s">
        <v>32</v>
      </c>
    </row>
    <row r="11" customFormat="false" ht="24" hidden="false" customHeight="true" outlineLevel="0" collapsed="false">
      <c r="B11" s="10" t="s">
        <v>33</v>
      </c>
      <c r="C11" s="14" t="n">
        <v>0</v>
      </c>
      <c r="D11" s="12" t="s">
        <v>34</v>
      </c>
    </row>
    <row r="12" customFormat="false" ht="24" hidden="false" customHeight="true" outlineLevel="0" collapsed="false">
      <c r="B12" s="10" t="s">
        <v>35</v>
      </c>
      <c r="C12" s="15" t="s">
        <v>36</v>
      </c>
      <c r="D12" s="12" t="s">
        <v>37</v>
      </c>
    </row>
    <row r="13" customFormat="false" ht="24" hidden="false" customHeight="true" outlineLevel="0" collapsed="false">
      <c r="B13" s="10" t="s">
        <v>38</v>
      </c>
      <c r="C13" s="14" t="n">
        <v>250000</v>
      </c>
      <c r="D13" s="12" t="s">
        <v>39</v>
      </c>
    </row>
    <row r="14" customFormat="false" ht="24" hidden="false" customHeight="true" outlineLevel="0" collapsed="false">
      <c r="B14" s="10" t="s">
        <v>40</v>
      </c>
      <c r="C14" s="16" t="n">
        <v>0.3</v>
      </c>
      <c r="D14" s="12" t="s">
        <v>41</v>
      </c>
    </row>
  </sheetData>
  <dataValidations count="1">
    <dataValidation allowBlank="false" error="Please enter Y or N" errorStyle="stop" errorTitle="Invalid entry" operator="between" showDropDown="false" showErrorMessage="false" showInputMessage="false" sqref="C12" type="list">
      <formula1>"Y,N"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58"/>
    <col collapsed="false" customWidth="true" hidden="false" outlineLevel="0" max="3" min="3" style="0" width="22"/>
    <col collapsed="false" customWidth="true" hidden="false" outlineLevel="0" max="4" min="4" style="0" width="42"/>
  </cols>
  <sheetData>
    <row r="2" customFormat="false" ht="19.7" hidden="false" customHeight="false" outlineLevel="0" collapsed="false">
      <c r="B2" s="1" t="s">
        <v>42</v>
      </c>
    </row>
    <row r="3" customFormat="false" ht="15" hidden="false" customHeight="false" outlineLevel="0" collapsed="false">
      <c r="B3" s="2" t="s">
        <v>43</v>
      </c>
    </row>
    <row r="5" customFormat="false" ht="15" hidden="false" customHeight="false" outlineLevel="0" collapsed="false">
      <c r="B5" s="17" t="s">
        <v>44</v>
      </c>
      <c r="C5" s="18"/>
      <c r="D5" s="18"/>
    </row>
    <row r="6" customFormat="false" ht="26.85" hidden="false" customHeight="false" outlineLevel="0" collapsed="false">
      <c r="B6" s="10" t="s">
        <v>45</v>
      </c>
      <c r="C6" s="19" t="n">
        <f aca="false">'Your Situation'!$C$6*'Your Situation'!$C$9+'Your Situation'!$C$7*'Your Situation'!$C$8</f>
        <v>196</v>
      </c>
      <c r="D6" s="20" t="s">
        <v>46</v>
      </c>
    </row>
    <row r="7" customFormat="false" ht="15" hidden="false" customHeight="false" outlineLevel="0" collapsed="false">
      <c r="B7" s="10" t="s">
        <v>47</v>
      </c>
      <c r="C7" s="21" t="n">
        <f aca="false">C6*'Your Situation'!$C$10</f>
        <v>14700</v>
      </c>
      <c r="D7" s="20" t="s">
        <v>48</v>
      </c>
    </row>
    <row r="8" customFormat="false" ht="26.85" hidden="false" customHeight="false" outlineLevel="0" collapsed="false">
      <c r="B8" s="10" t="s">
        <v>49</v>
      </c>
      <c r="C8" s="21" t="n">
        <f aca="false">IF(UPPER('Your Situation'!$C$12)="Y",'Your Situation'!$C$13*'Your Situation'!$C$14/2,0)</f>
        <v>37500</v>
      </c>
      <c r="D8" s="20" t="s">
        <v>50</v>
      </c>
    </row>
    <row r="9" customFormat="false" ht="15" hidden="false" customHeight="false" outlineLevel="0" collapsed="false">
      <c r="B9" s="10" t="s">
        <v>51</v>
      </c>
      <c r="C9" s="21" t="n">
        <f aca="false">'Your Situation'!$C$11</f>
        <v>0</v>
      </c>
      <c r="D9" s="20" t="s">
        <v>52</v>
      </c>
    </row>
    <row r="10" customFormat="false" ht="26.85" hidden="false" customHeight="false" outlineLevel="0" collapsed="false">
      <c r="B10" s="22" t="s">
        <v>53</v>
      </c>
      <c r="C10" s="23" t="n">
        <f aca="false">C7+C8+C9</f>
        <v>52200</v>
      </c>
      <c r="D10" s="20" t="s">
        <v>54</v>
      </c>
    </row>
    <row r="12" customFormat="false" ht="15" hidden="false" customHeight="false" outlineLevel="0" collapsed="false">
      <c r="B12" s="17" t="s">
        <v>55</v>
      </c>
      <c r="C12" s="18"/>
      <c r="D12" s="18"/>
    </row>
    <row r="13" customFormat="false" ht="15" hidden="false" customHeight="false" outlineLevel="0" collapsed="false">
      <c r="B13" s="10" t="s">
        <v>56</v>
      </c>
      <c r="C13" s="24" t="str">
        <f aca="false">IF('Your Situation'!$C$6&lt;=5,"Starter (Free)",IF('Your Situation'!$C$6&lt;=25,"Growth",IF('Your Situation'!$C$6&lt;=100,"Professional","Enterprise (Contact us)")))</f>
        <v>Growth</v>
      </c>
      <c r="D13" s="20" t="s">
        <v>57</v>
      </c>
    </row>
    <row r="14" customFormat="false" ht="39.55" hidden="false" customHeight="false" outlineLevel="0" collapsed="false">
      <c r="B14" s="10" t="s">
        <v>58</v>
      </c>
      <c r="C14" s="21" t="n">
        <f aca="false">IF('Your Situation'!$C$6&lt;=5,0,IF('Your Situation'!$C$6&lt;=25,3948,IF('Your Situation'!$C$6&lt;=100,7788,24000)))</f>
        <v>3948</v>
      </c>
      <c r="D14" s="20" t="s">
        <v>59</v>
      </c>
    </row>
    <row r="15" customFormat="false" ht="15" hidden="false" customHeight="false" outlineLevel="0" collapsed="false">
      <c r="B15" s="10" t="s">
        <v>60</v>
      </c>
      <c r="C15" s="25" t="n">
        <v>0.8</v>
      </c>
      <c r="D15" s="20" t="s">
        <v>61</v>
      </c>
    </row>
    <row r="16" customFormat="false" ht="15" hidden="false" customHeight="false" outlineLevel="0" collapsed="false">
      <c r="B16" s="10" t="s">
        <v>62</v>
      </c>
      <c r="C16" s="25" t="n">
        <v>0.6</v>
      </c>
      <c r="D16" s="20" t="s">
        <v>61</v>
      </c>
    </row>
    <row r="17" customFormat="false" ht="26.85" hidden="false" customHeight="false" outlineLevel="0" collapsed="false">
      <c r="B17" s="10" t="s">
        <v>63</v>
      </c>
      <c r="C17" s="19" t="n">
        <f aca="false">'Your Situation'!$C$6*'Your Situation'!$C$9*(1-C16)+'Your Situation'!$C$7*'Your Situation'!$C$8*(1-C15)</f>
        <v>59.2</v>
      </c>
      <c r="D17" s="20" t="s">
        <v>64</v>
      </c>
    </row>
    <row r="18" customFormat="false" ht="15" hidden="false" customHeight="false" outlineLevel="0" collapsed="false">
      <c r="B18" s="10" t="s">
        <v>65</v>
      </c>
      <c r="C18" s="21" t="n">
        <f aca="false">C17*'Your Situation'!$C$10</f>
        <v>4440</v>
      </c>
      <c r="D18" s="20" t="s">
        <v>66</v>
      </c>
    </row>
    <row r="19" customFormat="false" ht="26.85" hidden="false" customHeight="false" outlineLevel="0" collapsed="false">
      <c r="B19" s="10" t="s">
        <v>67</v>
      </c>
      <c r="C19" s="25" t="n">
        <v>0.7</v>
      </c>
      <c r="D19" s="20" t="s">
        <v>68</v>
      </c>
    </row>
    <row r="20" customFormat="false" ht="15" hidden="false" customHeight="false" outlineLevel="0" collapsed="false">
      <c r="B20" s="10" t="s">
        <v>69</v>
      </c>
      <c r="C20" s="21" t="n">
        <f aca="false">C8*(1-C19)</f>
        <v>11250</v>
      </c>
      <c r="D20" s="20" t="s">
        <v>70</v>
      </c>
    </row>
    <row r="21" customFormat="false" ht="26.85" hidden="false" customHeight="false" outlineLevel="0" collapsed="false">
      <c r="B21" s="22" t="s">
        <v>71</v>
      </c>
      <c r="C21" s="26" t="n">
        <f aca="false">C14+C18+C20</f>
        <v>19638</v>
      </c>
      <c r="D21" s="20" t="s">
        <v>72</v>
      </c>
    </row>
    <row r="23" customFormat="false" ht="15" hidden="false" customHeight="false" outlineLevel="0" collapsed="false">
      <c r="B23" s="17" t="s">
        <v>73</v>
      </c>
      <c r="C23" s="18"/>
      <c r="D23" s="18"/>
    </row>
    <row r="24" customFormat="false" ht="15" hidden="false" customHeight="false" outlineLevel="0" collapsed="false">
      <c r="B24" s="22" t="s">
        <v>74</v>
      </c>
      <c r="C24" s="27" t="n">
        <f aca="false">C10-C21</f>
        <v>32562</v>
      </c>
    </row>
    <row r="25" customFormat="false" ht="15" hidden="false" customHeight="false" outlineLevel="0" collapsed="false">
      <c r="B25" s="10" t="s">
        <v>75</v>
      </c>
      <c r="C25" s="19" t="n">
        <f aca="false">C6-C17</f>
        <v>136.8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6"/>
    <col collapsed="false" customWidth="true" hidden="false" outlineLevel="0" max="5" min="3" style="0" width="24"/>
  </cols>
  <sheetData>
    <row r="2" customFormat="false" ht="19.7" hidden="false" customHeight="false" outlineLevel="0" collapsed="false">
      <c r="B2" s="1" t="s">
        <v>76</v>
      </c>
    </row>
    <row r="3" customFormat="false" ht="15" hidden="false" customHeight="false" outlineLevel="0" collapsed="false">
      <c r="B3" s="2" t="s">
        <v>77</v>
      </c>
    </row>
    <row r="5" customFormat="false" ht="39.75" hidden="false" customHeight="true" outlineLevel="0" collapsed="false">
      <c r="B5" s="22" t="s">
        <v>78</v>
      </c>
      <c r="C5" s="28" t="n">
        <f aca="false">'FiorLab Impact'!C24</f>
        <v>32562</v>
      </c>
      <c r="D5" s="28"/>
      <c r="E5" s="28"/>
    </row>
    <row r="7" customFormat="false" ht="26.85" hidden="false" customHeight="false" outlineLevel="0" collapsed="false">
      <c r="B7" s="22" t="s">
        <v>79</v>
      </c>
      <c r="C7" s="29" t="n">
        <f aca="false">IF('FiorLab Impact'!C24&lt;=0,"n/a",IF('FiorLab Impact'!C14=0,0,'FiorLab Impact'!C14/('FiorLab Impact'!C24/12)))</f>
        <v>1.45494748479823</v>
      </c>
      <c r="D7" s="20" t="s">
        <v>80</v>
      </c>
    </row>
    <row r="8" customFormat="false" ht="15" hidden="false" customHeight="false" outlineLevel="0" collapsed="false">
      <c r="B8" s="10" t="s">
        <v>75</v>
      </c>
      <c r="C8" s="19" t="n">
        <f aca="false">'FiorLab Impact'!C25</f>
        <v>136.8</v>
      </c>
    </row>
    <row r="9" customFormat="false" ht="15" hidden="false" customHeight="false" outlineLevel="0" collapsed="false">
      <c r="B9" s="10" t="s">
        <v>81</v>
      </c>
      <c r="C9" s="24" t="str">
        <f aca="false">'FiorLab Impact'!C13</f>
        <v>Growth</v>
      </c>
    </row>
    <row r="11" customFormat="false" ht="15" hidden="false" customHeight="false" outlineLevel="0" collapsed="false">
      <c r="B11" s="17" t="s">
        <v>82</v>
      </c>
      <c r="C11" s="18"/>
      <c r="D11" s="18"/>
      <c r="E11" s="18"/>
    </row>
    <row r="12" customFormat="false" ht="15" hidden="false" customHeight="false" outlineLevel="0" collapsed="false">
      <c r="B12" s="30" t="s">
        <v>83</v>
      </c>
      <c r="C12" s="30" t="s">
        <v>84</v>
      </c>
      <c r="D12" s="30" t="s">
        <v>85</v>
      </c>
      <c r="E12" s="30" t="s">
        <v>86</v>
      </c>
    </row>
    <row r="13" customFormat="false" ht="15" hidden="false" customHeight="false" outlineLevel="0" collapsed="false">
      <c r="B13" s="10" t="s">
        <v>87</v>
      </c>
      <c r="C13" s="21" t="n">
        <f aca="false">'FiorLab Impact'!C10</f>
        <v>52200</v>
      </c>
      <c r="D13" s="21" t="n">
        <f aca="false">'FiorLab Impact'!C10</f>
        <v>52200</v>
      </c>
      <c r="E13" s="21" t="n">
        <f aca="false">'FiorLab Impact'!C10</f>
        <v>52200</v>
      </c>
    </row>
    <row r="14" customFormat="false" ht="15" hidden="false" customHeight="false" outlineLevel="0" collapsed="false">
      <c r="B14" s="10" t="s">
        <v>88</v>
      </c>
      <c r="C14" s="21" t="n">
        <f aca="false">'FiorLab Impact'!C21</f>
        <v>19638</v>
      </c>
      <c r="D14" s="21" t="n">
        <f aca="false">'FiorLab Impact'!C21</f>
        <v>19638</v>
      </c>
      <c r="E14" s="21" t="n">
        <f aca="false">'FiorLab Impact'!C21</f>
        <v>19638</v>
      </c>
    </row>
    <row r="15" customFormat="false" ht="15" hidden="false" customHeight="false" outlineLevel="0" collapsed="false">
      <c r="B15" s="22" t="s">
        <v>89</v>
      </c>
      <c r="C15" s="27" t="n">
        <f aca="false">C13-C14</f>
        <v>32562</v>
      </c>
      <c r="D15" s="27" t="n">
        <f aca="false">D13-D14</f>
        <v>32562</v>
      </c>
      <c r="E15" s="27" t="n">
        <f aca="false">E13-E14</f>
        <v>32562</v>
      </c>
    </row>
    <row r="16" customFormat="false" ht="15" hidden="false" customHeight="false" outlineLevel="0" collapsed="false">
      <c r="B16" s="22" t="s">
        <v>90</v>
      </c>
      <c r="C16" s="31" t="n">
        <f aca="false">SUM(C15:E15)</f>
        <v>97686</v>
      </c>
      <c r="D16" s="31"/>
      <c r="E16" s="31"/>
    </row>
    <row r="18" customFormat="false" ht="15" hidden="false" customHeight="false" outlineLevel="0" collapsed="false">
      <c r="B18" s="17" t="s">
        <v>91</v>
      </c>
      <c r="C18" s="18"/>
      <c r="D18" s="18"/>
      <c r="E18" s="18"/>
    </row>
    <row r="19" customFormat="false" ht="15" hidden="false" customHeight="false" outlineLevel="0" collapsed="false">
      <c r="B19" s="30" t="s">
        <v>92</v>
      </c>
      <c r="C19" s="30" t="s">
        <v>93</v>
      </c>
      <c r="D19" s="30" t="s">
        <v>94</v>
      </c>
      <c r="E19" s="30" t="s">
        <v>95</v>
      </c>
    </row>
    <row r="20" customFormat="false" ht="15" hidden="false" customHeight="false" outlineLevel="0" collapsed="false">
      <c r="B20" s="32" t="n">
        <v>10</v>
      </c>
      <c r="C20" s="21" t="n">
        <f aca="false">B20*'Your Situation'!$C$9*'Your Situation'!$C$10+'Your Situation'!$C$7*'Your Situation'!$C$8*'Your Situation'!$C$10+IF(UPPER('Your Situation'!$C$12)="Y",'Your Situation'!$C$13*'Your Situation'!$C$14/2,0)+'Your Situation'!$C$11</f>
        <v>47700</v>
      </c>
      <c r="D20" s="21" t="n">
        <f aca="false">IF(B20&lt;=5,0,IF(B20&lt;=25,3948,IF(B20&lt;=100,7788,24000)))+B20*'Your Situation'!$C$9*(1-'FiorLab Impact'!$C$16)*'Your Situation'!$C$10+'Your Situation'!$C$7*'Your Situation'!$C$8*(1-'FiorLab Impact'!$C$15)*'Your Situation'!$C$10+IF(UPPER('Your Situation'!$C$12)="Y",'Your Situation'!$C$13*'Your Situation'!$C$14/2,0)*(1-'FiorLab Impact'!$C$19)</f>
        <v>17838</v>
      </c>
      <c r="E20" s="33" t="n">
        <f aca="false">C20-D20</f>
        <v>29862</v>
      </c>
    </row>
    <row r="21" customFormat="false" ht="15" hidden="false" customHeight="false" outlineLevel="0" collapsed="false">
      <c r="B21" s="32" t="n">
        <v>25</v>
      </c>
      <c r="C21" s="21" t="n">
        <f aca="false">B21*'Your Situation'!$C$9*'Your Situation'!$C$10+'Your Situation'!$C$7*'Your Situation'!$C$8*'Your Situation'!$C$10+IF(UPPER('Your Situation'!$C$12)="Y",'Your Situation'!$C$13*'Your Situation'!$C$14/2,0)+'Your Situation'!$C$11</f>
        <v>52200</v>
      </c>
      <c r="D21" s="21" t="n">
        <f aca="false">IF(B21&lt;=5,0,IF(B21&lt;=25,3948,IF(B21&lt;=100,7788,24000)))+B21*'Your Situation'!$C$9*(1-'FiorLab Impact'!$C$16)*'Your Situation'!$C$10+'Your Situation'!$C$7*'Your Situation'!$C$8*(1-'FiorLab Impact'!$C$15)*'Your Situation'!$C$10+IF(UPPER('Your Situation'!$C$12)="Y",'Your Situation'!$C$13*'Your Situation'!$C$14/2,0)*(1-'FiorLab Impact'!$C$19)</f>
        <v>19638</v>
      </c>
      <c r="E21" s="33" t="n">
        <f aca="false">C21-D21</f>
        <v>32562</v>
      </c>
    </row>
    <row r="22" customFormat="false" ht="15" hidden="false" customHeight="false" outlineLevel="0" collapsed="false">
      <c r="B22" s="32" t="n">
        <v>50</v>
      </c>
      <c r="C22" s="21" t="n">
        <f aca="false">B22*'Your Situation'!$C$9*'Your Situation'!$C$10+'Your Situation'!$C$7*'Your Situation'!$C$8*'Your Situation'!$C$10+IF(UPPER('Your Situation'!$C$12)="Y",'Your Situation'!$C$13*'Your Situation'!$C$14/2,0)+'Your Situation'!$C$11</f>
        <v>59700</v>
      </c>
      <c r="D22" s="21" t="n">
        <f aca="false">IF(B22&lt;=5,0,IF(B22&lt;=25,3948,IF(B22&lt;=100,7788,24000)))+B22*'Your Situation'!$C$9*(1-'FiorLab Impact'!$C$16)*'Your Situation'!$C$10+'Your Situation'!$C$7*'Your Situation'!$C$8*(1-'FiorLab Impact'!$C$15)*'Your Situation'!$C$10+IF(UPPER('Your Situation'!$C$12)="Y",'Your Situation'!$C$13*'Your Situation'!$C$14/2,0)*(1-'FiorLab Impact'!$C$19)</f>
        <v>26478</v>
      </c>
      <c r="E22" s="33" t="n">
        <f aca="false">C22-D22</f>
        <v>33222</v>
      </c>
    </row>
    <row r="23" customFormat="false" ht="15" hidden="false" customHeight="false" outlineLevel="0" collapsed="false">
      <c r="B23" s="32" t="n">
        <v>100</v>
      </c>
      <c r="C23" s="21" t="n">
        <f aca="false">B23*'Your Situation'!$C$9*'Your Situation'!$C$10+'Your Situation'!$C$7*'Your Situation'!$C$8*'Your Situation'!$C$10+IF(UPPER('Your Situation'!$C$12)="Y",'Your Situation'!$C$13*'Your Situation'!$C$14/2,0)+'Your Situation'!$C$11</f>
        <v>74700</v>
      </c>
      <c r="D23" s="21" t="n">
        <f aca="false">IF(B23&lt;=5,0,IF(B23&lt;=25,3948,IF(B23&lt;=100,7788,24000)))+B23*'Your Situation'!$C$9*(1-'FiorLab Impact'!$C$16)*'Your Situation'!$C$10+'Your Situation'!$C$7*'Your Situation'!$C$8*(1-'FiorLab Impact'!$C$15)*'Your Situation'!$C$10+IF(UPPER('Your Situation'!$C$12)="Y",'Your Situation'!$C$13*'Your Situation'!$C$14/2,0)*(1-'FiorLab Impact'!$C$19)</f>
        <v>32478</v>
      </c>
      <c r="E23" s="33" t="n">
        <f aca="false">C23-D23</f>
        <v>42222</v>
      </c>
    </row>
    <row r="24" customFormat="false" ht="15" hidden="false" customHeight="false" outlineLevel="0" collapsed="false">
      <c r="B24" s="32" t="n">
        <v>250</v>
      </c>
      <c r="C24" s="21" t="n">
        <f aca="false">B24*'Your Situation'!$C$9*'Your Situation'!$C$10+'Your Situation'!$C$7*'Your Situation'!$C$8*'Your Situation'!$C$10+IF(UPPER('Your Situation'!$C$12)="Y",'Your Situation'!$C$13*'Your Situation'!$C$14/2,0)+'Your Situation'!$C$11</f>
        <v>119700</v>
      </c>
      <c r="D24" s="21" t="n">
        <f aca="false">IF(B24&lt;=5,0,IF(B24&lt;=25,3948,IF(B24&lt;=100,7788,24000)))+B24*'Your Situation'!$C$9*(1-'FiorLab Impact'!$C$16)*'Your Situation'!$C$10+'Your Situation'!$C$7*'Your Situation'!$C$8*(1-'FiorLab Impact'!$C$15)*'Your Situation'!$C$10+IF(UPPER('Your Situation'!$C$12)="Y",'Your Situation'!$C$13*'Your Situation'!$C$14/2,0)*(1-'FiorLab Impact'!$C$19)</f>
        <v>66690</v>
      </c>
      <c r="E24" s="33" t="n">
        <f aca="false">C24-D24</f>
        <v>53010</v>
      </c>
    </row>
    <row r="26" customFormat="false" ht="33.75" hidden="false" customHeight="true" outlineLevel="0" collapsed="false">
      <c r="B26" s="34" t="s">
        <v>96</v>
      </c>
      <c r="C26" s="34"/>
      <c r="D26" s="34"/>
      <c r="E26" s="34"/>
    </row>
  </sheetData>
  <mergeCells count="3">
    <mergeCell ref="C5:E5"/>
    <mergeCell ref="C16:E16"/>
    <mergeCell ref="B26:E26"/>
  </mergeCells>
  <conditionalFormatting sqref="C5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2026-07-22T08:53:39Z</dcterms:created>
  <dc:creator>openpyxl</dc:creator>
  <dc:description/>
  <dc:language>en-US</dc:language>
  <cp:lastModifiedBy/>
  <dcterms:modified xsi:type="dcterms:W3CDTF">2026-07-22T08:53:39Z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